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YAE\OneDrive\kicad\3-Phase_DCBL_MD(isolation_mode)\isolated_PS - three\"/>
    </mc:Choice>
  </mc:AlternateContent>
  <xr:revisionPtr revIDLastSave="17" documentId="13_ncr:1_{FB45D7A3-C197-4650-8721-C036E46CF0C4}" xr6:coauthVersionLast="36" xr6:coauthVersionMax="45" xr10:uidLastSave="{094C83BB-9816-4515-99F4-CA07BCE8FC2F}"/>
  <bookViews>
    <workbookView xWindow="0" yWindow="0" windowWidth="28800" windowHeight="12135" xr2:uid="{00000000-000D-0000-FFFF-FFFF00000000}"/>
  </bookViews>
  <sheets>
    <sheet name="Sheet1" sheetId="1" r:id="rId1"/>
  </sheets>
  <calcPr calcId="191028"/>
</workbook>
</file>

<file path=xl/calcChain.xml><?xml version="1.0" encoding="utf-8"?>
<calcChain xmlns="http://schemas.openxmlformats.org/spreadsheetml/2006/main">
  <c r="B19" i="1" l="1"/>
  <c r="E9" i="1"/>
  <c r="L5" i="1"/>
  <c r="L3" i="1"/>
  <c r="B4" i="1"/>
  <c r="E10" i="1"/>
  <c r="E12" i="1"/>
  <c r="B21" i="1" s="1"/>
  <c r="B10" i="1"/>
  <c r="B12" i="1" s="1"/>
  <c r="B14" i="1" l="1"/>
  <c r="B25" i="1"/>
  <c r="B29" i="1" s="1"/>
  <c r="B23" i="1"/>
  <c r="B27" i="1" s="1"/>
  <c r="B31" i="1" l="1"/>
  <c r="B35" i="1" s="1"/>
  <c r="B33" i="1" l="1"/>
</calcChain>
</file>

<file path=xl/sharedStrings.xml><?xml version="1.0" encoding="utf-8"?>
<sst xmlns="http://schemas.openxmlformats.org/spreadsheetml/2006/main" count="55" uniqueCount="45">
  <si>
    <t>Vout</t>
  </si>
  <si>
    <t>Vf</t>
  </si>
  <si>
    <t>VO</t>
  </si>
  <si>
    <t>Vin</t>
  </si>
  <si>
    <t>ton</t>
  </si>
  <si>
    <t>toff</t>
  </si>
  <si>
    <t>us</t>
  </si>
  <si>
    <t>VOR</t>
  </si>
  <si>
    <t>Np/Ns</t>
  </si>
  <si>
    <t>VOR(np/s)</t>
  </si>
  <si>
    <t>任意NpNs</t>
  </si>
  <si>
    <t>Np</t>
  </si>
  <si>
    <t>Ns</t>
  </si>
  <si>
    <t>ManuDuty</t>
  </si>
  <si>
    <t>Duty</t>
  </si>
  <si>
    <t>Iout</t>
  </si>
  <si>
    <t>fswmax</t>
  </si>
  <si>
    <t>Hz</t>
  </si>
  <si>
    <t>Ls&lt;</t>
  </si>
  <si>
    <t>uH</t>
  </si>
  <si>
    <t>A</t>
  </si>
  <si>
    <t>Iomax</t>
  </si>
  <si>
    <t>Lp</t>
  </si>
  <si>
    <t>Ippk 1次</t>
  </si>
  <si>
    <t>Ispk 2次</t>
  </si>
  <si>
    <t>Np&gt;</t>
  </si>
  <si>
    <t>コア断面積</t>
  </si>
  <si>
    <t>EI28</t>
  </si>
  <si>
    <t>EI25</t>
  </si>
  <si>
    <t>mm^2</t>
  </si>
  <si>
    <t>NI</t>
  </si>
  <si>
    <t>A·turns</t>
  </si>
  <si>
    <t>AL-Value</t>
  </si>
  <si>
    <t>nH/turns^2</t>
  </si>
  <si>
    <t>Toff</t>
  </si>
  <si>
    <t>Vsnub</t>
  </si>
  <si>
    <t>Lleak</t>
  </si>
  <si>
    <t>I_L1_max</t>
  </si>
  <si>
    <t>R8</t>
  </si>
  <si>
    <t>C6</t>
  </si>
  <si>
    <t>V</t>
  </si>
  <si>
    <t>ΔVc6</t>
  </si>
  <si>
    <t>Vc6</t>
  </si>
  <si>
    <t>uF</t>
  </si>
  <si>
    <t>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</si>
</sst>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9</xdr:row>
      <xdr:rowOff>19049</xdr:rowOff>
    </xdr:from>
    <xdr:to>
      <xdr:col>12</xdr:col>
      <xdr:colOff>133350</xdr:colOff>
      <xdr:row>36</xdr:row>
      <xdr:rowOff>56187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B8A089D-95CB-4B93-80F0-ACA2836CB0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277"/>
        <a:stretch/>
      </xdr:blipFill>
      <xdr:spPr>
        <a:xfrm>
          <a:off x="4238625" y="1733549"/>
          <a:ext cx="3533775" cy="5180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56BEC-21EC-E146-B2A3-690A30A7BF62}">
  <dimension ref="A2:M35"/>
  <sheetViews>
    <sheetView tabSelected="1" zoomScaleNormal="60" zoomScaleSheetLayoutView="100" workbookViewId="0">
      <selection activeCell="B6" sqref="B6"/>
    </sheetView>
  </sheetViews>
  <sheetFormatPr defaultRowHeight="15"/>
  <cols>
    <col min="2" max="2" width="11.5703125" bestFit="1" customWidth="1"/>
    <col min="5" max="5" width="11.5703125" bestFit="1" customWidth="1"/>
  </cols>
  <sheetData>
    <row r="2" spans="1:13">
      <c r="A2" t="s">
        <v>0</v>
      </c>
      <c r="B2">
        <v>5</v>
      </c>
    </row>
    <row r="3" spans="1:13">
      <c r="A3" t="s">
        <v>1</v>
      </c>
      <c r="B3">
        <v>0.8</v>
      </c>
      <c r="H3" t="s">
        <v>34</v>
      </c>
      <c r="I3">
        <v>2</v>
      </c>
      <c r="J3" t="s">
        <v>6</v>
      </c>
      <c r="K3" t="s">
        <v>38</v>
      </c>
      <c r="L3">
        <f>((I3*(10^(-6)))*(I4)^2)/(((I5*10^(-6))*(I6^2))/2)</f>
        <v>213.33333333333337</v>
      </c>
      <c r="M3" t="s">
        <v>44</v>
      </c>
    </row>
    <row r="4" spans="1:13">
      <c r="A4" t="s">
        <v>2</v>
      </c>
      <c r="B4">
        <f>B2+B3</f>
        <v>5.8</v>
      </c>
      <c r="H4" t="s">
        <v>35</v>
      </c>
      <c r="I4">
        <v>200</v>
      </c>
      <c r="J4" t="s">
        <v>40</v>
      </c>
    </row>
    <row r="5" spans="1:13">
      <c r="H5" t="s">
        <v>36</v>
      </c>
      <c r="I5">
        <v>30</v>
      </c>
      <c r="J5" t="s">
        <v>19</v>
      </c>
      <c r="K5" t="s">
        <v>39</v>
      </c>
      <c r="L5">
        <f>((I5*(I6*10^(-6))^2)/(2*I7*I8))*10^6</f>
        <v>1.2499999999999995E-4</v>
      </c>
      <c r="M5" t="s">
        <v>43</v>
      </c>
    </row>
    <row r="6" spans="1:13">
      <c r="A6" t="s">
        <v>3</v>
      </c>
      <c r="B6">
        <v>5</v>
      </c>
      <c r="D6" t="s">
        <v>10</v>
      </c>
      <c r="H6" t="s">
        <v>37</v>
      </c>
      <c r="I6">
        <v>5</v>
      </c>
      <c r="J6" t="s">
        <v>20</v>
      </c>
    </row>
    <row r="7" spans="1:13">
      <c r="A7" t="s">
        <v>4</v>
      </c>
      <c r="B7">
        <v>20</v>
      </c>
      <c r="C7" t="s">
        <v>6</v>
      </c>
      <c r="D7" t="s">
        <v>11</v>
      </c>
      <c r="E7">
        <v>1</v>
      </c>
      <c r="H7" t="s">
        <v>42</v>
      </c>
      <c r="I7">
        <v>6</v>
      </c>
      <c r="J7" t="s">
        <v>40</v>
      </c>
    </row>
    <row r="8" spans="1:13">
      <c r="A8" t="s">
        <v>5</v>
      </c>
      <c r="B8">
        <v>13</v>
      </c>
      <c r="C8" t="s">
        <v>6</v>
      </c>
      <c r="D8" t="s">
        <v>12</v>
      </c>
      <c r="E8">
        <v>1.5</v>
      </c>
      <c r="H8" t="s">
        <v>41</v>
      </c>
      <c r="I8">
        <v>0.5</v>
      </c>
      <c r="J8" t="s">
        <v>40</v>
      </c>
    </row>
    <row r="9" spans="1:13">
      <c r="D9" t="s">
        <v>8</v>
      </c>
      <c r="E9">
        <f>E7/E8</f>
        <v>0.66666666666666663</v>
      </c>
    </row>
    <row r="10" spans="1:13">
      <c r="A10" t="s">
        <v>7</v>
      </c>
      <c r="B10">
        <f>B6*(B7/B8)</f>
        <v>7.6923076923076925</v>
      </c>
      <c r="D10" t="s">
        <v>9</v>
      </c>
      <c r="E10">
        <f>B4*(E7/E8)</f>
        <v>3.8666666666666663</v>
      </c>
    </row>
    <row r="12" spans="1:13">
      <c r="A12" t="s">
        <v>8</v>
      </c>
      <c r="B12">
        <f>B10/B4</f>
        <v>1.3262599469496021</v>
      </c>
      <c r="D12" t="s">
        <v>13</v>
      </c>
      <c r="E12">
        <f>E10/(B6+E10)</f>
        <v>0.43609022556390969</v>
      </c>
    </row>
    <row r="14" spans="1:13">
      <c r="A14" t="s">
        <v>14</v>
      </c>
      <c r="B14">
        <f>B10/(B6+B10)</f>
        <v>0.60606060606060608</v>
      </c>
    </row>
    <row r="17" spans="1:6">
      <c r="A17" t="s">
        <v>16</v>
      </c>
      <c r="B17">
        <v>34000</v>
      </c>
      <c r="C17" t="s">
        <v>17</v>
      </c>
    </row>
    <row r="18" spans="1:6">
      <c r="A18" t="s">
        <v>15</v>
      </c>
      <c r="B18">
        <v>1.2</v>
      </c>
    </row>
    <row r="19" spans="1:6">
      <c r="A19" t="s">
        <v>21</v>
      </c>
      <c r="B19">
        <f>B18*1.2</f>
        <v>1.44</v>
      </c>
    </row>
    <row r="21" spans="1:6">
      <c r="A21" t="s">
        <v>18</v>
      </c>
      <c r="B21">
        <f>((B4*(1-E12)^2)/(2*B19*B17))*10^6</f>
        <v>18.835442764363371</v>
      </c>
      <c r="C21" t="s">
        <v>19</v>
      </c>
    </row>
    <row r="23" spans="1:6">
      <c r="A23" t="s">
        <v>24</v>
      </c>
      <c r="B23">
        <f>(2*B19)/(1-E12)</f>
        <v>5.1071999999999989</v>
      </c>
      <c r="C23" t="s">
        <v>20</v>
      </c>
    </row>
    <row r="25" spans="1:6">
      <c r="A25" t="s">
        <v>22</v>
      </c>
      <c r="B25">
        <f>B21*((B12)^2)</f>
        <v>33.130892999253092</v>
      </c>
      <c r="D25" t="s">
        <v>28</v>
      </c>
      <c r="E25">
        <v>41</v>
      </c>
    </row>
    <row r="26" spans="1:6">
      <c r="D26" t="s">
        <v>27</v>
      </c>
      <c r="E26">
        <v>84</v>
      </c>
    </row>
    <row r="27" spans="1:6">
      <c r="A27" t="s">
        <v>23</v>
      </c>
      <c r="B27">
        <f>B23*(1/B12)</f>
        <v>3.8508287999999991</v>
      </c>
      <c r="C27" t="s">
        <v>20</v>
      </c>
    </row>
    <row r="28" spans="1:6">
      <c r="D28" t="s">
        <v>26</v>
      </c>
      <c r="E28">
        <v>41</v>
      </c>
      <c r="F28" t="s">
        <v>29</v>
      </c>
    </row>
    <row r="29" spans="1:6">
      <c r="A29" t="s">
        <v>25</v>
      </c>
      <c r="B29">
        <f>((B25*10^(-6))*B27)/((E28*10^(-6))*0.34)</f>
        <v>9.1521805546084742</v>
      </c>
    </row>
    <row r="31" spans="1:6">
      <c r="A31" t="s">
        <v>11</v>
      </c>
      <c r="B31">
        <f>SQRT(((B25*10^(-6))/((E31*10^(-9)))))</f>
        <v>18.20189358260648</v>
      </c>
      <c r="D31" t="s">
        <v>32</v>
      </c>
      <c r="E31">
        <v>100</v>
      </c>
      <c r="F31" t="s">
        <v>33</v>
      </c>
    </row>
    <row r="33" spans="1:3">
      <c r="A33" t="s">
        <v>30</v>
      </c>
      <c r="B33">
        <f>B31*B27</f>
        <v>70.092376022436198</v>
      </c>
      <c r="C33" t="s">
        <v>31</v>
      </c>
    </row>
    <row r="35" spans="1:3">
      <c r="A35" t="s">
        <v>12</v>
      </c>
      <c r="B35">
        <f>B31*B12</f>
        <v>24.140442417249975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Emon Yamamoto</dc:creator>
  <cp:lastModifiedBy>Emon Yamamoto</cp:lastModifiedBy>
  <dcterms:created xsi:type="dcterms:W3CDTF">2019-11-11T11:28:19Z</dcterms:created>
  <dcterms:modified xsi:type="dcterms:W3CDTF">2019-11-17T02:23:33Z</dcterms:modified>
</cp:coreProperties>
</file>